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3" r:id="rId1"/>
    <sheet name="Лист2" sheetId="4" r:id="rId2"/>
  </sheets>
  <definedNames>
    <definedName name="_xlnm.Print_Area" localSheetId="0">Лист1!$A$1:$N$43</definedName>
  </definedNames>
  <calcPr calcId="125725"/>
</workbook>
</file>

<file path=xl/calcChain.xml><?xml version="1.0" encoding="utf-8"?>
<calcChain xmlns="http://schemas.openxmlformats.org/spreadsheetml/2006/main">
  <c r="O27" i="3"/>
  <c r="O9"/>
  <c r="O10"/>
  <c r="O11"/>
  <c r="O12"/>
  <c r="O13"/>
  <c r="O14"/>
  <c r="O15"/>
  <c r="O16"/>
  <c r="O17"/>
  <c r="O18"/>
  <c r="O19"/>
  <c r="O20"/>
  <c r="O21"/>
  <c r="O22"/>
  <c r="O8"/>
  <c r="O25"/>
  <c r="O26"/>
  <c r="O24"/>
  <c r="D23"/>
  <c r="D32"/>
  <c r="O32" s="1"/>
  <c r="D31"/>
  <c r="O31" s="1"/>
  <c r="O30"/>
  <c r="O23"/>
  <c r="I30"/>
  <c r="H30"/>
  <c r="D29" i="4"/>
  <c r="C29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3"/>
  <c r="I20"/>
  <c r="J20" s="1"/>
  <c r="H21"/>
  <c r="I21" s="1"/>
  <c r="J21" s="1"/>
  <c r="H22"/>
  <c r="L21"/>
  <c r="M21" s="1"/>
  <c r="L22"/>
  <c r="M22" s="1"/>
  <c r="L20"/>
  <c r="H36"/>
  <c r="I36" s="1"/>
  <c r="H32"/>
  <c r="I32" s="1"/>
  <c r="J32" s="1"/>
  <c r="A32"/>
  <c r="H31"/>
  <c r="I31" s="1"/>
  <c r="H26"/>
  <c r="I26"/>
  <c r="J26" s="1"/>
  <c r="H25"/>
  <c r="I25" s="1"/>
  <c r="J25" s="1"/>
  <c r="H24"/>
  <c r="I24"/>
  <c r="J24" s="1"/>
  <c r="H23"/>
  <c r="I23" s="1"/>
  <c r="J23" s="1"/>
  <c r="H19"/>
  <c r="I19" s="1"/>
  <c r="J19" s="1"/>
  <c r="H18"/>
  <c r="I18"/>
  <c r="J18" s="1"/>
  <c r="H17"/>
  <c r="I17" s="1"/>
  <c r="J17" s="1"/>
  <c r="H16"/>
  <c r="I16"/>
  <c r="J16" s="1"/>
  <c r="H15"/>
  <c r="I15" s="1"/>
  <c r="J15" s="1"/>
  <c r="H14"/>
  <c r="I14"/>
  <c r="J14" s="1"/>
  <c r="H13"/>
  <c r="I13" s="1"/>
  <c r="J13" s="1"/>
  <c r="H12"/>
  <c r="I12"/>
  <c r="J12" s="1"/>
  <c r="H11"/>
  <c r="I11" s="1"/>
  <c r="J11" s="1"/>
  <c r="H10"/>
  <c r="I10"/>
  <c r="J10" s="1"/>
  <c r="H9"/>
  <c r="I9" s="1"/>
  <c r="J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I8" s="1"/>
  <c r="J30"/>
  <c r="C30" i="4"/>
  <c r="I22" i="3"/>
  <c r="J22"/>
  <c r="J8" l="1"/>
  <c r="J27" s="1"/>
  <c r="I27"/>
  <c r="J31"/>
  <c r="I33"/>
  <c r="H27"/>
  <c r="J36"/>
  <c r="J33" l="1"/>
  <c r="J34" s="1"/>
  <c r="J37" s="1"/>
  <c r="O33"/>
  <c r="O34" s="1"/>
  <c r="O37" s="1"/>
  <c r="I34"/>
  <c r="G27"/>
  <c r="G34" l="1"/>
  <c r="G37" s="1"/>
  <c r="I37"/>
</calcChain>
</file>

<file path=xl/sharedStrings.xml><?xml version="1.0" encoding="utf-8"?>
<sst xmlns="http://schemas.openxmlformats.org/spreadsheetml/2006/main" count="166" uniqueCount="89">
  <si>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</si>
  <si>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</si>
  <si>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</si>
  <si>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</si>
  <si>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</si>
  <si>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</si>
  <si>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</si>
  <si>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</si>
  <si>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</si>
  <si>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</si>
  <si>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</si>
  <si>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</si>
  <si>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</si>
  <si>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</si>
  <si>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</si>
  <si>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</si>
  <si>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</si>
  <si>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</si>
  <si>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</si>
  <si>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</si>
  <si>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</si>
  <si>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</si>
  <si>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</si>
  <si>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</si>
  <si>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</si>
  <si>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</si>
  <si>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</si>
  <si>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</si>
  <si>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</si>
  <si>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</si>
  <si>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</si>
  <si>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</si>
  <si>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раз в  2 суток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</si>
  <si>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</si>
  <si>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</si>
  <si>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</si>
  <si>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</si>
  <si>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</si>
  <si>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</si>
  <si>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</si>
  <si>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</si>
  <si>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</si>
  <si>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г. Рязань ул. Новаторов д.7</t>
  </si>
  <si>
    <t>КРСОИ</t>
  </si>
  <si>
    <t>Примечание</t>
  </si>
  <si>
    <t>калькуляция</t>
  </si>
  <si>
    <t>В соответствии с условиями договора</t>
  </si>
  <si>
    <t>На основании нормативных актов г. Рязани</t>
  </si>
  <si>
    <t>более 5 эт.</t>
  </si>
  <si>
    <t>Приложение № ___  к договору управления МКД</t>
  </si>
  <si>
    <t>убрать при печати</t>
  </si>
  <si>
    <t>Периодичность</t>
  </si>
  <si>
    <t>площадь ИО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</si>
  <si>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</si>
  <si>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</si>
  <si>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</si>
  <si>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</si>
  <si>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дежурство слесарей, электриков</t>
  </si>
  <si>
    <t xml:space="preserve">Уборка лестничных площадок и маршей </t>
  </si>
  <si>
    <t>1 кв.м лестничных клеток</t>
  </si>
  <si>
    <t xml:space="preserve">Подметание прилегающей территории </t>
  </si>
  <si>
    <t>1 кв.м асфальта</t>
  </si>
  <si>
    <t>1 лифт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</si>
  <si>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</si>
  <si>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</si>
  <si>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Итого размер платы с 1 м2</t>
  </si>
  <si>
    <t>Итого размер платы с учетом КРСОИ с 1 м2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</si>
  <si>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</si>
  <si>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</si>
  <si>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</si>
  <si>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</si>
  <si>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</si>
  <si>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</si>
  <si>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</si>
  <si>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</si>
  <si>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</si>
  <si>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</si>
  <si>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</si>
  <si>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</si>
  <si>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7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</si>
  <si>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</si>
  <si>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</si>
  <si>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</si>
  <si>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</si>
  <si>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</si>
  <si>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</si>
  <si>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</si>
  <si>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</si>
  <si>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управлению, содержанию и текущему ремонту  общего имущества многоквартирного дома на 2024г.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</si>
</sst>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/>
    <xf numFmtId="0" fontId="3" fillId="2" borderId="0" xfId="0" applyFont="1" applyFill="1"/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Fill="1"/>
    <xf numFmtId="2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2" fontId="6" fillId="2" borderId="2" xfId="0" applyNumberFormat="1" applyFont="1" applyFill="1" applyBorder="1" applyAlignment="1">
      <alignment horizontal="right"/>
    </xf>
    <xf numFmtId="2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/>
    </xf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2" fontId="6" fillId="2" borderId="1" xfId="0" applyNumberFormat="1" applyFont="1" applyFill="1" applyBorder="1"/>
    <xf numFmtId="2" fontId="6" fillId="2" borderId="0" xfId="0" applyNumberFormat="1" applyFont="1" applyFill="1" applyBorder="1" applyAlignment="1">
      <alignment horizontal="center" vertical="center"/>
    </xf>
    <xf numFmtId="2" fontId="6" fillId="2" borderId="0" xfId="0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4" fontId="6" fillId="2" borderId="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2" fontId="3" fillId="0" borderId="0" xfId="0" applyNumberFormat="1" applyFont="1" applyFill="1"/>
    <xf numFmtId="2" fontId="6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wrapText="1"/>
    </xf>
    <xf numFmtId="0" fontId="6" fillId="2" borderId="0" xfId="0" applyFont="1" applyFill="1" applyBorder="1" applyAlignment="1">
      <alignment horizontal="right"/>
    </xf>
    <xf numFmtId="2" fontId="6" fillId="2" borderId="0" xfId="0" applyNumberFormat="1" applyFont="1" applyFill="1" applyBorder="1" applyAlignment="1">
      <alignment horizontal="right"/>
    </xf>
    <xf numFmtId="2" fontId="6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1" fillId="0" borderId="0" xfId="0" applyFont="1" applyBorder="1"/>
    <xf numFmtId="0" fontId="1" fillId="0" borderId="0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wrapText="1"/>
    </xf>
    <xf numFmtId="2" fontId="11" fillId="0" borderId="0" xfId="0" applyNumberFormat="1" applyFo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2" fontId="11" fillId="2" borderId="1" xfId="0" applyNumberFormat="1" applyFont="1" applyFill="1" applyBorder="1" applyAlignment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/>
    <xf numFmtId="0" fontId="11" fillId="2" borderId="0" xfId="0" applyFont="1" applyFill="1" applyAlignment="1"/>
    <xf numFmtId="2" fontId="11" fillId="2" borderId="0" xfId="0" applyNumberFormat="1" applyFont="1" applyFill="1"/>
    <xf numFmtId="0" fontId="11" fillId="0" borderId="0" xfId="0" applyFont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0" fillId="0" borderId="0" xfId="0" applyAlignment="1"/>
    <xf numFmtId="0" fontId="6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3" fillId="2" borderId="4" xfId="0" applyFont="1" applyFill="1" applyBorder="1" applyAlignment="1"/>
    <xf numFmtId="0" fontId="0" fillId="2" borderId="4" xfId="0" applyFill="1" applyBorder="1" applyAlignment="1"/>
    <xf numFmtId="0" fontId="6" fillId="2" borderId="5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left" wrapText="1"/>
    </xf>
    <xf numFmtId="0" fontId="0" fillId="0" borderId="7" xfId="0" applyBorder="1" applyAlignment="1"/>
    <xf numFmtId="0" fontId="3" fillId="2" borderId="0" xfId="0" applyFont="1" applyFill="1" applyBorder="1" applyAlignment="1">
      <alignment horizontal="left" wrapText="1"/>
    </xf>
    <xf numFmtId="2" fontId="11" fillId="2" borderId="2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4"/>
  <sheetViews>
    <sheetView tabSelected="1" topLeftCell="A16" zoomScale="75" zoomScaleNormal="75" workbookViewId="0">
      <selection sqref="A1:Q40"/>
    </sheetView>
  </sheetViews>
  <sheetFormatPr defaultRowHeight="15.75"/>
  <cols>
    <col min="1" max="1" width="9.8554687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7" customWidth="1"/>
    <col min="7" max="7" width="12.5703125" style="7" hidden="1" customWidth="1"/>
    <col min="8" max="9" width="15.5703125" style="1" hidden="1" customWidth="1"/>
    <col min="10" max="10" width="15.85546875" style="10" hidden="1" customWidth="1"/>
    <col min="11" max="11" width="14" style="1" hidden="1" customWidth="1"/>
    <col min="12" max="12" width="17.5703125" style="1" hidden="1" customWidth="1"/>
    <col min="13" max="13" width="12.5703125" style="1" hidden="1" customWidth="1"/>
    <col min="14" max="14" width="23.42578125" style="36" hidden="1" customWidth="1"/>
    <col min="15" max="15" width="16.42578125" style="10" customWidth="1"/>
    <col min="16" max="16384" width="9.140625" style="1"/>
  </cols>
  <sheetData>
    <row r="1" spans="1:17">
      <c r="A1" s="2"/>
      <c r="B1" s="2" t="s">
        <v>48</v>
      </c>
      <c r="C1" s="2"/>
      <c r="D1" s="2"/>
      <c r="E1" s="2"/>
      <c r="F1" s="92" t="s">
        <v>87</v>
      </c>
      <c r="G1" s="31"/>
      <c r="H1" s="2"/>
      <c r="I1" s="2"/>
      <c r="J1" s="11"/>
      <c r="K1" s="2"/>
      <c r="L1" s="2"/>
      <c r="M1" s="2"/>
      <c r="N1" s="37"/>
    </row>
    <row r="2" spans="1:17">
      <c r="A2" s="2"/>
      <c r="B2" s="2"/>
      <c r="C2" s="2"/>
      <c r="D2" s="2"/>
      <c r="E2" s="93" t="s">
        <v>49</v>
      </c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s="2" customFormat="1" ht="15.75" customHeight="1">
      <c r="A3" s="95" t="s">
        <v>88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</row>
    <row r="4" spans="1:17" s="2" customFormat="1" ht="38.25" customHeight="1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7">
      <c r="A5" s="39"/>
      <c r="B5" s="39" t="s">
        <v>42</v>
      </c>
      <c r="C5" s="39" t="s">
        <v>0</v>
      </c>
      <c r="D5" s="41">
        <v>4103.6000000000004</v>
      </c>
      <c r="E5" s="42"/>
      <c r="F5" s="32"/>
      <c r="G5" s="43"/>
      <c r="H5" s="41"/>
      <c r="I5" s="41"/>
      <c r="J5" s="11"/>
      <c r="K5" s="39"/>
      <c r="L5" s="39"/>
      <c r="M5" s="2"/>
      <c r="N5" s="37"/>
    </row>
    <row r="6" spans="1:17">
      <c r="A6" s="97" t="s">
        <v>1</v>
      </c>
      <c r="B6" s="97"/>
      <c r="C6" s="97"/>
      <c r="D6" s="97"/>
      <c r="E6" s="97"/>
      <c r="F6" s="97"/>
      <c r="G6" s="97"/>
      <c r="H6" s="97"/>
      <c r="I6" s="97"/>
      <c r="J6" s="11"/>
      <c r="K6" s="98" t="s">
        <v>50</v>
      </c>
      <c r="L6" s="99"/>
      <c r="M6" s="99"/>
      <c r="N6" s="37"/>
    </row>
    <row r="7" spans="1:17" ht="63">
      <c r="A7" s="30" t="s">
        <v>2</v>
      </c>
      <c r="B7" s="30" t="s">
        <v>3</v>
      </c>
      <c r="C7" s="30" t="s">
        <v>4</v>
      </c>
      <c r="D7" s="30" t="s">
        <v>5</v>
      </c>
      <c r="E7" s="30" t="s">
        <v>6</v>
      </c>
      <c r="F7" s="57" t="s">
        <v>51</v>
      </c>
      <c r="G7" s="30"/>
      <c r="H7" s="30" t="s">
        <v>8</v>
      </c>
      <c r="I7" s="58" t="s">
        <v>7</v>
      </c>
      <c r="J7" s="57" t="s">
        <v>41</v>
      </c>
      <c r="K7" s="30" t="s">
        <v>52</v>
      </c>
      <c r="L7" s="30"/>
      <c r="M7" s="44"/>
      <c r="N7" s="58" t="s">
        <v>44</v>
      </c>
      <c r="O7" s="57" t="s">
        <v>41</v>
      </c>
    </row>
    <row r="8" spans="1:17" ht="63">
      <c r="A8" s="17">
        <v>1</v>
      </c>
      <c r="B8" s="9" t="s">
        <v>12</v>
      </c>
      <c r="C8" s="17" t="s">
        <v>13</v>
      </c>
      <c r="D8" s="4">
        <v>0.6</v>
      </c>
      <c r="E8" s="4">
        <v>4103.6000000000004</v>
      </c>
      <c r="F8" s="18" t="s">
        <v>14</v>
      </c>
      <c r="G8" s="18">
        <v>12</v>
      </c>
      <c r="H8" s="45">
        <f t="shared" ref="H8:H26" si="0">D8*E8</f>
        <v>2462.1600000000003</v>
      </c>
      <c r="I8" s="46">
        <f t="shared" ref="I8:I26" si="1">H8*G8</f>
        <v>29545.920000000006</v>
      </c>
      <c r="J8" s="3">
        <f>I8/G8/E8</f>
        <v>0.6</v>
      </c>
      <c r="K8" s="4"/>
      <c r="L8" s="4"/>
      <c r="M8" s="8"/>
      <c r="N8" s="19" t="s">
        <v>45</v>
      </c>
      <c r="O8" s="87">
        <f>J8*1.04*1.092*1.1213</f>
        <v>0.76406279040000002</v>
      </c>
    </row>
    <row r="9" spans="1:17" ht="63">
      <c r="A9" s="17">
        <f t="shared" ref="A9:A26" si="2">A8+1</f>
        <v>2</v>
      </c>
      <c r="B9" s="9" t="s">
        <v>53</v>
      </c>
      <c r="C9" s="17" t="s">
        <v>13</v>
      </c>
      <c r="D9" s="4">
        <v>0.08</v>
      </c>
      <c r="E9" s="4">
        <v>4103.6000000000004</v>
      </c>
      <c r="F9" s="18" t="s">
        <v>14</v>
      </c>
      <c r="G9" s="18">
        <v>12</v>
      </c>
      <c r="H9" s="45">
        <f t="shared" si="0"/>
        <v>328.28800000000001</v>
      </c>
      <c r="I9" s="46">
        <f t="shared" si="1"/>
        <v>3939.4560000000001</v>
      </c>
      <c r="J9" s="3">
        <f t="shared" ref="J9:J26" si="3">I9/G9/E9</f>
        <v>0.08</v>
      </c>
      <c r="K9" s="4"/>
      <c r="L9" s="4"/>
      <c r="M9" s="8"/>
      <c r="N9" s="19" t="s">
        <v>45</v>
      </c>
      <c r="O9" s="87">
        <f t="shared" ref="O9:O22" si="4">J9*1.04*1.092*1.1213</f>
        <v>0.10187503872000002</v>
      </c>
    </row>
    <row r="10" spans="1:17" ht="63">
      <c r="A10" s="17">
        <f t="shared" si="2"/>
        <v>3</v>
      </c>
      <c r="B10" s="9" t="s">
        <v>16</v>
      </c>
      <c r="C10" s="17" t="s">
        <v>15</v>
      </c>
      <c r="D10" s="4">
        <v>0.16</v>
      </c>
      <c r="E10" s="4">
        <v>4103.6000000000004</v>
      </c>
      <c r="F10" s="18" t="s">
        <v>14</v>
      </c>
      <c r="G10" s="18">
        <v>12</v>
      </c>
      <c r="H10" s="45">
        <f t="shared" si="0"/>
        <v>656.57600000000002</v>
      </c>
      <c r="I10" s="46">
        <f t="shared" si="1"/>
        <v>7878.9120000000003</v>
      </c>
      <c r="J10" s="3">
        <f t="shared" si="3"/>
        <v>0.16</v>
      </c>
      <c r="K10" s="4"/>
      <c r="L10" s="4"/>
      <c r="M10" s="8"/>
      <c r="N10" s="19" t="s">
        <v>45</v>
      </c>
      <c r="O10" s="87">
        <f t="shared" si="4"/>
        <v>0.20375007744000004</v>
      </c>
    </row>
    <row r="11" spans="1:17" ht="63">
      <c r="A11" s="17">
        <f t="shared" si="2"/>
        <v>4</v>
      </c>
      <c r="B11" s="9" t="s">
        <v>17</v>
      </c>
      <c r="C11" s="17" t="s">
        <v>18</v>
      </c>
      <c r="D11" s="4">
        <v>7.0000000000000007E-2</v>
      </c>
      <c r="E11" s="4">
        <v>4103.6000000000004</v>
      </c>
      <c r="F11" s="18" t="s">
        <v>14</v>
      </c>
      <c r="G11" s="18">
        <v>12</v>
      </c>
      <c r="H11" s="45">
        <f t="shared" si="0"/>
        <v>287.25200000000007</v>
      </c>
      <c r="I11" s="46">
        <f t="shared" si="1"/>
        <v>3447.0240000000008</v>
      </c>
      <c r="J11" s="3">
        <f t="shared" si="3"/>
        <v>7.0000000000000007E-2</v>
      </c>
      <c r="K11" s="4"/>
      <c r="L11" s="4"/>
      <c r="M11" s="8"/>
      <c r="N11" s="19" t="s">
        <v>45</v>
      </c>
      <c r="O11" s="87">
        <f t="shared" si="4"/>
        <v>8.9140658880000015E-2</v>
      </c>
    </row>
    <row r="12" spans="1:17" ht="78.75">
      <c r="A12" s="17">
        <f t="shared" si="2"/>
        <v>5</v>
      </c>
      <c r="B12" s="9" t="s">
        <v>19</v>
      </c>
      <c r="C12" s="17" t="s">
        <v>20</v>
      </c>
      <c r="D12" s="4">
        <v>0.04</v>
      </c>
      <c r="E12" s="4">
        <v>4103.6000000000004</v>
      </c>
      <c r="F12" s="18" t="s">
        <v>14</v>
      </c>
      <c r="G12" s="18">
        <v>12</v>
      </c>
      <c r="H12" s="45">
        <f t="shared" si="0"/>
        <v>164.14400000000001</v>
      </c>
      <c r="I12" s="46">
        <f t="shared" si="1"/>
        <v>1969.7280000000001</v>
      </c>
      <c r="J12" s="3">
        <f t="shared" si="3"/>
        <v>0.04</v>
      </c>
      <c r="K12" s="4"/>
      <c r="L12" s="4"/>
      <c r="M12" s="8"/>
      <c r="N12" s="19" t="s">
        <v>45</v>
      </c>
      <c r="O12" s="87">
        <f t="shared" si="4"/>
        <v>5.093751936000001E-2</v>
      </c>
    </row>
    <row r="13" spans="1:17" ht="63">
      <c r="A13" s="17">
        <f t="shared" si="2"/>
        <v>6</v>
      </c>
      <c r="B13" s="9" t="s">
        <v>22</v>
      </c>
      <c r="C13" s="17" t="s">
        <v>23</v>
      </c>
      <c r="D13" s="4">
        <v>0.2</v>
      </c>
      <c r="E13" s="4">
        <v>4103.6000000000004</v>
      </c>
      <c r="F13" s="18" t="s">
        <v>14</v>
      </c>
      <c r="G13" s="18">
        <v>12</v>
      </c>
      <c r="H13" s="45">
        <f t="shared" si="0"/>
        <v>820.72000000000014</v>
      </c>
      <c r="I13" s="46">
        <f t="shared" si="1"/>
        <v>9848.6400000000012</v>
      </c>
      <c r="J13" s="3">
        <f t="shared" si="3"/>
        <v>0.2</v>
      </c>
      <c r="K13" s="4"/>
      <c r="L13" s="4"/>
      <c r="M13" s="8"/>
      <c r="N13" s="19" t="s">
        <v>45</v>
      </c>
      <c r="O13" s="87">
        <f t="shared" si="4"/>
        <v>0.25468759680000003</v>
      </c>
    </row>
    <row r="14" spans="1:17" ht="63">
      <c r="A14" s="17">
        <f t="shared" si="2"/>
        <v>7</v>
      </c>
      <c r="B14" s="9" t="s">
        <v>54</v>
      </c>
      <c r="C14" s="17" t="s">
        <v>25</v>
      </c>
      <c r="D14" s="4">
        <v>0.18000000000000002</v>
      </c>
      <c r="E14" s="4">
        <v>4103.6000000000004</v>
      </c>
      <c r="F14" s="18" t="s">
        <v>14</v>
      </c>
      <c r="G14" s="18">
        <v>12</v>
      </c>
      <c r="H14" s="45">
        <f t="shared" si="0"/>
        <v>738.64800000000014</v>
      </c>
      <c r="I14" s="46">
        <f t="shared" si="1"/>
        <v>8863.7760000000017</v>
      </c>
      <c r="J14" s="3">
        <f t="shared" si="3"/>
        <v>0.18000000000000002</v>
      </c>
      <c r="K14" s="4"/>
      <c r="L14" s="4"/>
      <c r="M14" s="8"/>
      <c r="N14" s="19" t="s">
        <v>45</v>
      </c>
      <c r="O14" s="87">
        <f t="shared" si="4"/>
        <v>0.22921883712000005</v>
      </c>
    </row>
    <row r="15" spans="1:17" ht="63">
      <c r="A15" s="17">
        <f t="shared" si="2"/>
        <v>8</v>
      </c>
      <c r="B15" s="9" t="s">
        <v>26</v>
      </c>
      <c r="C15" s="17" t="s">
        <v>25</v>
      </c>
      <c r="D15" s="4">
        <v>0.19</v>
      </c>
      <c r="E15" s="4">
        <v>4103.6000000000004</v>
      </c>
      <c r="F15" s="18" t="s">
        <v>14</v>
      </c>
      <c r="G15" s="18">
        <v>12</v>
      </c>
      <c r="H15" s="45">
        <f t="shared" si="0"/>
        <v>779.68400000000008</v>
      </c>
      <c r="I15" s="46">
        <f t="shared" si="1"/>
        <v>9356.2080000000005</v>
      </c>
      <c r="J15" s="3">
        <f t="shared" si="3"/>
        <v>0.19</v>
      </c>
      <c r="K15" s="4"/>
      <c r="L15" s="4"/>
      <c r="M15" s="8"/>
      <c r="N15" s="19" t="s">
        <v>45</v>
      </c>
      <c r="O15" s="87">
        <f t="shared" si="4"/>
        <v>0.24195321695999999</v>
      </c>
    </row>
    <row r="16" spans="1:17" ht="31.5">
      <c r="A16" s="17">
        <f t="shared" si="2"/>
        <v>9</v>
      </c>
      <c r="B16" s="9" t="s">
        <v>55</v>
      </c>
      <c r="C16" s="17" t="s">
        <v>13</v>
      </c>
      <c r="D16" s="4">
        <v>0.52</v>
      </c>
      <c r="E16" s="4">
        <v>4103.6000000000004</v>
      </c>
      <c r="F16" s="33" t="s">
        <v>56</v>
      </c>
      <c r="G16" s="18">
        <v>12</v>
      </c>
      <c r="H16" s="45">
        <f t="shared" si="0"/>
        <v>2133.8720000000003</v>
      </c>
      <c r="I16" s="46">
        <f t="shared" si="1"/>
        <v>25606.464000000004</v>
      </c>
      <c r="J16" s="3">
        <f t="shared" si="3"/>
        <v>0.52</v>
      </c>
      <c r="K16" s="4"/>
      <c r="L16" s="4"/>
      <c r="M16" s="8"/>
      <c r="N16" s="19" t="s">
        <v>45</v>
      </c>
      <c r="O16" s="87">
        <f t="shared" si="4"/>
        <v>0.6621877516800001</v>
      </c>
    </row>
    <row r="17" spans="1:15">
      <c r="A17" s="17">
        <f t="shared" si="2"/>
        <v>10</v>
      </c>
      <c r="B17" s="9" t="s">
        <v>57</v>
      </c>
      <c r="C17" s="17" t="s">
        <v>13</v>
      </c>
      <c r="D17" s="4">
        <v>0.44</v>
      </c>
      <c r="E17" s="4">
        <v>4103.6000000000004</v>
      </c>
      <c r="F17" s="33" t="s">
        <v>56</v>
      </c>
      <c r="G17" s="18">
        <v>12</v>
      </c>
      <c r="H17" s="45">
        <f t="shared" si="0"/>
        <v>1805.5840000000001</v>
      </c>
      <c r="I17" s="46">
        <f t="shared" si="1"/>
        <v>21667.008000000002</v>
      </c>
      <c r="J17" s="3">
        <f t="shared" si="3"/>
        <v>0.44</v>
      </c>
      <c r="K17" s="4"/>
      <c r="L17" s="4"/>
      <c r="M17" s="8"/>
      <c r="N17" s="19" t="s">
        <v>45</v>
      </c>
      <c r="O17" s="87">
        <f t="shared" si="4"/>
        <v>0.56031271296000007</v>
      </c>
    </row>
    <row r="18" spans="1:15" ht="31.5">
      <c r="A18" s="17">
        <f t="shared" si="2"/>
        <v>11</v>
      </c>
      <c r="B18" s="9" t="s">
        <v>27</v>
      </c>
      <c r="C18" s="17" t="s">
        <v>25</v>
      </c>
      <c r="D18" s="4">
        <v>0.05</v>
      </c>
      <c r="E18" s="4">
        <v>4103.6000000000004</v>
      </c>
      <c r="F18" s="18" t="s">
        <v>28</v>
      </c>
      <c r="G18" s="18">
        <v>12</v>
      </c>
      <c r="H18" s="45">
        <f t="shared" si="0"/>
        <v>205.18000000000004</v>
      </c>
      <c r="I18" s="46">
        <f t="shared" si="1"/>
        <v>2462.1600000000003</v>
      </c>
      <c r="J18" s="3">
        <f t="shared" si="3"/>
        <v>0.05</v>
      </c>
      <c r="K18" s="4"/>
      <c r="L18" s="4"/>
      <c r="M18" s="8"/>
      <c r="N18" s="19" t="s">
        <v>45</v>
      </c>
      <c r="O18" s="87">
        <f t="shared" si="4"/>
        <v>6.3671899200000007E-2</v>
      </c>
    </row>
    <row r="19" spans="1:15" ht="94.5">
      <c r="A19" s="17">
        <f t="shared" si="2"/>
        <v>12</v>
      </c>
      <c r="B19" s="9" t="s">
        <v>29</v>
      </c>
      <c r="C19" s="17" t="s">
        <v>25</v>
      </c>
      <c r="D19" s="4">
        <v>0.08</v>
      </c>
      <c r="E19" s="4">
        <v>4103.6000000000004</v>
      </c>
      <c r="F19" s="18" t="s">
        <v>67</v>
      </c>
      <c r="G19" s="18">
        <v>12</v>
      </c>
      <c r="H19" s="45">
        <f t="shared" si="0"/>
        <v>328.28800000000001</v>
      </c>
      <c r="I19" s="46">
        <f t="shared" si="1"/>
        <v>3939.4560000000001</v>
      </c>
      <c r="J19" s="3">
        <f t="shared" si="3"/>
        <v>0.08</v>
      </c>
      <c r="K19" s="4"/>
      <c r="L19" s="4"/>
      <c r="M19" s="8"/>
      <c r="N19" s="19" t="s">
        <v>46</v>
      </c>
      <c r="O19" s="87">
        <f t="shared" si="4"/>
        <v>0.10187503872000002</v>
      </c>
    </row>
    <row r="20" spans="1:15" ht="31.5">
      <c r="A20" s="17">
        <f t="shared" si="2"/>
        <v>13</v>
      </c>
      <c r="B20" s="9" t="s">
        <v>30</v>
      </c>
      <c r="C20" s="17" t="s">
        <v>31</v>
      </c>
      <c r="D20" s="4">
        <v>0.49</v>
      </c>
      <c r="E20" s="4">
        <v>4103.6000000000004</v>
      </c>
      <c r="F20" s="18" t="s">
        <v>21</v>
      </c>
      <c r="G20" s="18">
        <v>12</v>
      </c>
      <c r="H20" s="45">
        <f t="shared" si="0"/>
        <v>2010.7640000000001</v>
      </c>
      <c r="I20" s="46">
        <f t="shared" si="1"/>
        <v>24129.168000000001</v>
      </c>
      <c r="J20" s="3">
        <f t="shared" si="3"/>
        <v>0.49</v>
      </c>
      <c r="K20" s="4">
        <v>23200</v>
      </c>
      <c r="L20" s="4">
        <f>K20/12/E20</f>
        <v>0.47113103941254825</v>
      </c>
      <c r="M20" s="8"/>
      <c r="N20" s="19" t="s">
        <v>46</v>
      </c>
      <c r="O20" s="87">
        <f t="shared" si="4"/>
        <v>0.62398461216000001</v>
      </c>
    </row>
    <row r="21" spans="1:15" ht="31.5">
      <c r="A21" s="17">
        <f t="shared" si="2"/>
        <v>14</v>
      </c>
      <c r="B21" s="47" t="s">
        <v>58</v>
      </c>
      <c r="C21" s="17" t="s">
        <v>59</v>
      </c>
      <c r="D21" s="4">
        <v>1.87</v>
      </c>
      <c r="E21" s="4">
        <v>4103.6000000000004</v>
      </c>
      <c r="F21" s="33" t="s">
        <v>56</v>
      </c>
      <c r="G21" s="18">
        <v>12</v>
      </c>
      <c r="H21" s="45">
        <f t="shared" si="0"/>
        <v>7673.7320000000009</v>
      </c>
      <c r="I21" s="46">
        <f t="shared" si="1"/>
        <v>92084.784000000014</v>
      </c>
      <c r="J21" s="3">
        <f t="shared" si="3"/>
        <v>1.87</v>
      </c>
      <c r="K21" s="4">
        <v>410.4</v>
      </c>
      <c r="L21" s="4">
        <f>(4372.12+1075+42.41)*12</f>
        <v>65874.36</v>
      </c>
      <c r="M21" s="8">
        <f>L21*0.06+L21</f>
        <v>69826.821599999996</v>
      </c>
      <c r="N21" s="19" t="s">
        <v>45</v>
      </c>
      <c r="O21" s="87">
        <f t="shared" si="4"/>
        <v>2.3813290300799999</v>
      </c>
    </row>
    <row r="22" spans="1:15" ht="47.25">
      <c r="A22" s="17">
        <f t="shared" si="2"/>
        <v>15</v>
      </c>
      <c r="B22" s="47" t="s">
        <v>84</v>
      </c>
      <c r="C22" s="17" t="s">
        <v>61</v>
      </c>
      <c r="D22" s="4">
        <v>3.48</v>
      </c>
      <c r="E22" s="4">
        <v>4103.6000000000004</v>
      </c>
      <c r="F22" s="18" t="s">
        <v>32</v>
      </c>
      <c r="G22" s="18">
        <v>12</v>
      </c>
      <c r="H22" s="45">
        <f t="shared" si="0"/>
        <v>14280.528000000002</v>
      </c>
      <c r="I22" s="46">
        <f t="shared" si="1"/>
        <v>171366.33600000001</v>
      </c>
      <c r="J22" s="3">
        <f t="shared" si="3"/>
        <v>3.4799999999999995</v>
      </c>
      <c r="K22" s="4">
        <v>1260</v>
      </c>
      <c r="L22" s="4">
        <f>(7374.53+1075+488.82)*12</f>
        <v>107260.19999999998</v>
      </c>
      <c r="M22" s="8">
        <f>L22*0.06+L22</f>
        <v>113695.81199999998</v>
      </c>
      <c r="N22" s="19" t="s">
        <v>45</v>
      </c>
      <c r="O22" s="87">
        <f t="shared" si="4"/>
        <v>4.43156418432</v>
      </c>
    </row>
    <row r="23" spans="1:15" ht="31.5">
      <c r="A23" s="17">
        <f t="shared" si="2"/>
        <v>16</v>
      </c>
      <c r="B23" s="48" t="s">
        <v>33</v>
      </c>
      <c r="C23" s="33" t="s">
        <v>62</v>
      </c>
      <c r="D23" s="91">
        <f>6922*1.1213</f>
        <v>7761.6385999999993</v>
      </c>
      <c r="E23" s="4">
        <v>2</v>
      </c>
      <c r="F23" s="33" t="s">
        <v>56</v>
      </c>
      <c r="G23" s="33">
        <v>12</v>
      </c>
      <c r="H23" s="45">
        <f t="shared" si="0"/>
        <v>15523.277199999999</v>
      </c>
      <c r="I23" s="46">
        <f t="shared" si="1"/>
        <v>186279.32639999999</v>
      </c>
      <c r="J23" s="3">
        <f>I23/12/D5</f>
        <v>3.7828436494785058</v>
      </c>
      <c r="K23" s="4"/>
      <c r="L23" s="4"/>
      <c r="M23" s="8"/>
      <c r="N23" s="19" t="s">
        <v>46</v>
      </c>
      <c r="O23" s="87">
        <f>D23*E23/E22</f>
        <v>3.7828436494785058</v>
      </c>
    </row>
    <row r="24" spans="1:15">
      <c r="A24" s="17">
        <f t="shared" si="2"/>
        <v>17</v>
      </c>
      <c r="B24" s="48" t="s">
        <v>34</v>
      </c>
      <c r="C24" s="33" t="s">
        <v>13</v>
      </c>
      <c r="D24" s="4">
        <v>1.6400000000000001</v>
      </c>
      <c r="E24" s="4">
        <v>4103.6000000000004</v>
      </c>
      <c r="F24" s="33" t="s">
        <v>56</v>
      </c>
      <c r="G24" s="33">
        <v>12</v>
      </c>
      <c r="H24" s="45">
        <f t="shared" si="0"/>
        <v>6729.9040000000014</v>
      </c>
      <c r="I24" s="46">
        <f t="shared" si="1"/>
        <v>80758.848000000013</v>
      </c>
      <c r="J24" s="3">
        <f t="shared" si="3"/>
        <v>1.6400000000000001</v>
      </c>
      <c r="K24" s="4"/>
      <c r="L24" s="4"/>
      <c r="M24" s="8"/>
      <c r="N24" s="19" t="s">
        <v>45</v>
      </c>
      <c r="O24" s="87">
        <f>J24*1.04*1.092*1.1213</f>
        <v>2.0884382937600003</v>
      </c>
    </row>
    <row r="25" spans="1:15">
      <c r="A25" s="17">
        <f t="shared" si="2"/>
        <v>18</v>
      </c>
      <c r="B25" s="48" t="s">
        <v>35</v>
      </c>
      <c r="C25" s="33" t="s">
        <v>36</v>
      </c>
      <c r="D25" s="4">
        <v>0.13</v>
      </c>
      <c r="E25" s="4">
        <v>4103.6000000000004</v>
      </c>
      <c r="F25" s="33" t="s">
        <v>56</v>
      </c>
      <c r="G25" s="33">
        <v>12</v>
      </c>
      <c r="H25" s="45">
        <f t="shared" si="0"/>
        <v>533.46800000000007</v>
      </c>
      <c r="I25" s="46">
        <f t="shared" si="1"/>
        <v>6401.6160000000009</v>
      </c>
      <c r="J25" s="3">
        <f t="shared" si="3"/>
        <v>0.13</v>
      </c>
      <c r="K25" s="4"/>
      <c r="L25" s="4"/>
      <c r="M25" s="8"/>
      <c r="N25" s="19" t="s">
        <v>45</v>
      </c>
      <c r="O25" s="87">
        <f t="shared" ref="O25:O26" si="5">J25*1.04*1.092*1.1213</f>
        <v>0.16554693792000003</v>
      </c>
    </row>
    <row r="26" spans="1:15" ht="31.5">
      <c r="A26" s="17">
        <f t="shared" si="2"/>
        <v>19</v>
      </c>
      <c r="B26" s="48" t="s">
        <v>37</v>
      </c>
      <c r="C26" s="3" t="s">
        <v>13</v>
      </c>
      <c r="D26" s="4">
        <v>1.27</v>
      </c>
      <c r="E26" s="4">
        <v>4103.6000000000004</v>
      </c>
      <c r="F26" s="33" t="s">
        <v>56</v>
      </c>
      <c r="G26" s="33">
        <v>12</v>
      </c>
      <c r="H26" s="45">
        <f t="shared" si="0"/>
        <v>5211.5720000000001</v>
      </c>
      <c r="I26" s="46">
        <f t="shared" si="1"/>
        <v>62538.864000000001</v>
      </c>
      <c r="J26" s="3">
        <f t="shared" si="3"/>
        <v>1.27</v>
      </c>
      <c r="K26" s="4"/>
      <c r="L26" s="4"/>
      <c r="M26" s="8"/>
      <c r="N26" s="19" t="s">
        <v>45</v>
      </c>
      <c r="O26" s="87">
        <f t="shared" si="5"/>
        <v>1.6172662396799999</v>
      </c>
    </row>
    <row r="27" spans="1:15" s="16" customFormat="1">
      <c r="A27" s="96" t="s">
        <v>64</v>
      </c>
      <c r="B27" s="100"/>
      <c r="C27" s="96"/>
      <c r="D27" s="96"/>
      <c r="E27" s="96"/>
      <c r="F27" s="96"/>
      <c r="G27" s="12">
        <f>I27/12/D5</f>
        <v>15.272843649478508</v>
      </c>
      <c r="H27" s="13">
        <f>SUM(H8:H26)</f>
        <v>62673.641200000005</v>
      </c>
      <c r="I27" s="13">
        <f>SUM(I8:I26)</f>
        <v>752083.69440000015</v>
      </c>
      <c r="J27" s="13">
        <f>SUM(J8:J26)</f>
        <v>15.272843649478506</v>
      </c>
      <c r="K27" s="15"/>
      <c r="L27" s="15"/>
      <c r="M27" s="15"/>
      <c r="N27" s="85"/>
      <c r="O27" s="14">
        <f>SUM(O8:O26)+0.01</f>
        <v>18.424646085638507</v>
      </c>
    </row>
    <row r="28" spans="1:15" s="2" customFormat="1">
      <c r="A28" s="97" t="s">
        <v>38</v>
      </c>
      <c r="B28" s="97"/>
      <c r="C28" s="97"/>
      <c r="D28" s="97"/>
      <c r="E28" s="97"/>
      <c r="F28" s="97"/>
      <c r="G28" s="97"/>
      <c r="H28" s="97"/>
      <c r="I28" s="97"/>
      <c r="J28" s="11"/>
      <c r="N28" s="37"/>
      <c r="O28" s="89"/>
    </row>
    <row r="29" spans="1:15" s="2" customFormat="1" ht="63">
      <c r="A29" s="30" t="s">
        <v>2</v>
      </c>
      <c r="B29" s="30" t="s">
        <v>3</v>
      </c>
      <c r="C29" s="30" t="s">
        <v>4</v>
      </c>
      <c r="D29" s="30" t="s">
        <v>5</v>
      </c>
      <c r="E29" s="30" t="s">
        <v>6</v>
      </c>
      <c r="F29" s="57" t="s">
        <v>51</v>
      </c>
      <c r="G29" s="57"/>
      <c r="H29" s="30" t="s">
        <v>8</v>
      </c>
      <c r="I29" s="58" t="s">
        <v>7</v>
      </c>
      <c r="J29" s="57" t="s">
        <v>41</v>
      </c>
      <c r="K29" s="30"/>
      <c r="L29" s="30"/>
      <c r="M29" s="59"/>
      <c r="N29" s="58" t="s">
        <v>44</v>
      </c>
      <c r="O29" s="57" t="s">
        <v>41</v>
      </c>
    </row>
    <row r="30" spans="1:15" s="2" customFormat="1">
      <c r="A30" s="17">
        <v>1</v>
      </c>
      <c r="B30" s="20" t="s">
        <v>38</v>
      </c>
      <c r="C30" s="21" t="s">
        <v>86</v>
      </c>
      <c r="D30" s="4">
        <v>1.62</v>
      </c>
      <c r="E30" s="17">
        <v>4103.6000000000004</v>
      </c>
      <c r="F30" s="18" t="s">
        <v>39</v>
      </c>
      <c r="G30" s="18">
        <v>12</v>
      </c>
      <c r="H30" s="4">
        <f>D30*E30</f>
        <v>6647.8320000000012</v>
      </c>
      <c r="I30" s="4">
        <f>D30*E30*G30</f>
        <v>79773.984000000011</v>
      </c>
      <c r="J30" s="3">
        <f>I30/G30/E30</f>
        <v>1.62</v>
      </c>
      <c r="K30" s="4"/>
      <c r="L30" s="4"/>
      <c r="M30" s="8"/>
      <c r="N30" s="19"/>
      <c r="O30" s="89">
        <f>J30*1.04*1.092*1.1213</f>
        <v>2.0629695340800001</v>
      </c>
    </row>
    <row r="31" spans="1:15" s="2" customFormat="1" ht="31.5">
      <c r="A31" s="17">
        <v>2</v>
      </c>
      <c r="B31" s="9" t="s">
        <v>9</v>
      </c>
      <c r="C31" s="17" t="s">
        <v>10</v>
      </c>
      <c r="D31" s="91">
        <f>15.97*1.1213</f>
        <v>17.907160999999999</v>
      </c>
      <c r="E31" s="4">
        <v>2296</v>
      </c>
      <c r="F31" s="18" t="s">
        <v>39</v>
      </c>
      <c r="G31" s="18">
        <v>1</v>
      </c>
      <c r="H31" s="4">
        <f>D31*E31</f>
        <v>41114.841655999997</v>
      </c>
      <c r="I31" s="22">
        <f>H31*G31</f>
        <v>41114.841655999997</v>
      </c>
      <c r="J31" s="3">
        <f>I31/12/E30</f>
        <v>0.83493440020144905</v>
      </c>
      <c r="K31" s="4"/>
      <c r="L31" s="4"/>
      <c r="M31" s="8"/>
      <c r="N31" s="19" t="s">
        <v>45</v>
      </c>
      <c r="O31" s="89">
        <f>D31*E31/E30/12</f>
        <v>0.83493440020144893</v>
      </c>
    </row>
    <row r="32" spans="1:15" s="2" customFormat="1" ht="31.5">
      <c r="A32" s="17">
        <f>A31+1</f>
        <v>3</v>
      </c>
      <c r="B32" s="9" t="s">
        <v>11</v>
      </c>
      <c r="C32" s="17" t="s">
        <v>10</v>
      </c>
      <c r="D32" s="91">
        <f>11.52*1.1213</f>
        <v>12.917375999999999</v>
      </c>
      <c r="E32" s="4">
        <v>2296</v>
      </c>
      <c r="F32" s="18" t="s">
        <v>39</v>
      </c>
      <c r="G32" s="18">
        <v>1</v>
      </c>
      <c r="H32" s="4">
        <f>D32*E32</f>
        <v>29658.295295999997</v>
      </c>
      <c r="I32" s="22">
        <f>H32*G32</f>
        <v>29658.295295999997</v>
      </c>
      <c r="J32" s="3">
        <f>I32/12/E30</f>
        <v>0.60228204698313659</v>
      </c>
      <c r="K32" s="4"/>
      <c r="L32" s="4"/>
      <c r="M32" s="8"/>
      <c r="N32" s="19" t="s">
        <v>45</v>
      </c>
      <c r="O32" s="89">
        <f>D32*E32/E30/12</f>
        <v>0.60228204698313659</v>
      </c>
    </row>
    <row r="33" spans="1:15" s="26" customFormat="1">
      <c r="A33" s="101" t="s">
        <v>64</v>
      </c>
      <c r="B33" s="101"/>
      <c r="C33" s="101"/>
      <c r="D33" s="101"/>
      <c r="E33" s="101"/>
      <c r="F33" s="101"/>
      <c r="G33" s="23"/>
      <c r="H33" s="24"/>
      <c r="I33" s="25">
        <f>SUM(I30:I32)</f>
        <v>150547.120952</v>
      </c>
      <c r="J33" s="25">
        <f>SUM(J30:J32)</f>
        <v>3.0572164471845857</v>
      </c>
      <c r="K33" s="24"/>
      <c r="L33" s="24"/>
      <c r="M33" s="24"/>
      <c r="N33" s="86"/>
      <c r="O33" s="25">
        <f>SUM(O30:O32)</f>
        <v>3.5001859812645857</v>
      </c>
    </row>
    <row r="34" spans="1:15" s="16" customFormat="1">
      <c r="A34" s="96" t="s">
        <v>65</v>
      </c>
      <c r="B34" s="96"/>
      <c r="C34" s="96"/>
      <c r="D34" s="96"/>
      <c r="E34" s="96"/>
      <c r="F34" s="96"/>
      <c r="G34" s="12">
        <f>I34/12/E30</f>
        <v>18.330060096663093</v>
      </c>
      <c r="H34" s="13"/>
      <c r="I34" s="13">
        <f>I27+I33</f>
        <v>902630.81535200018</v>
      </c>
      <c r="J34" s="14">
        <f>SUM(J27+J33)</f>
        <v>18.330060096663093</v>
      </c>
      <c r="K34" s="27"/>
      <c r="L34" s="27"/>
      <c r="M34" s="27"/>
      <c r="N34" s="85"/>
      <c r="O34" s="14">
        <f>SUM(O27+O33)</f>
        <v>21.924832066903093</v>
      </c>
    </row>
    <row r="35" spans="1:15" s="16" customFormat="1">
      <c r="A35" s="49" t="s">
        <v>43</v>
      </c>
      <c r="B35" s="49"/>
      <c r="C35" s="49"/>
      <c r="D35" s="49"/>
      <c r="E35" s="49"/>
      <c r="F35" s="49"/>
      <c r="G35" s="50"/>
      <c r="H35" s="51"/>
      <c r="I35" s="51"/>
      <c r="J35" s="28"/>
      <c r="K35" s="29"/>
      <c r="L35" s="29"/>
      <c r="M35" s="29"/>
      <c r="N35" s="38"/>
      <c r="O35" s="88"/>
    </row>
    <row r="36" spans="1:15" s="2" customFormat="1" ht="63">
      <c r="A36" s="19">
        <v>1</v>
      </c>
      <c r="B36" s="9" t="s">
        <v>85</v>
      </c>
      <c r="C36" s="3" t="s">
        <v>13</v>
      </c>
      <c r="D36" s="4">
        <v>2.3199999999999998</v>
      </c>
      <c r="E36" s="3">
        <v>4103.6000000000004</v>
      </c>
      <c r="F36" s="33" t="s">
        <v>24</v>
      </c>
      <c r="G36" s="5">
        <v>12</v>
      </c>
      <c r="H36" s="45">
        <f>D36*E36</f>
        <v>9520.3520000000008</v>
      </c>
      <c r="I36" s="46">
        <f>H36*G36</f>
        <v>114244.22400000002</v>
      </c>
      <c r="J36" s="3">
        <f>I36/G36/E36</f>
        <v>2.3199999999999998</v>
      </c>
      <c r="K36" s="4"/>
      <c r="L36" s="4"/>
      <c r="M36" s="8"/>
      <c r="N36" s="85" t="s">
        <v>47</v>
      </c>
      <c r="O36" s="89">
        <v>2.65</v>
      </c>
    </row>
    <row r="37" spans="1:15" s="16" customFormat="1">
      <c r="A37" s="96" t="s">
        <v>66</v>
      </c>
      <c r="B37" s="96"/>
      <c r="C37" s="96"/>
      <c r="D37" s="96"/>
      <c r="E37" s="96"/>
      <c r="F37" s="96"/>
      <c r="G37" s="12">
        <f>G34+D36</f>
        <v>20.650060096663093</v>
      </c>
      <c r="H37" s="13"/>
      <c r="I37" s="13">
        <f>I34+I36</f>
        <v>1016875.0393520002</v>
      </c>
      <c r="J37" s="14">
        <f>J34+J36</f>
        <v>20.650060096663093</v>
      </c>
      <c r="K37" s="27"/>
      <c r="L37" s="27"/>
      <c r="M37" s="27"/>
      <c r="N37" s="19"/>
      <c r="O37" s="14">
        <f>O34+O36</f>
        <v>24.574832066903092</v>
      </c>
    </row>
    <row r="38" spans="1:15">
      <c r="A38" s="52" t="s">
        <v>40</v>
      </c>
      <c r="B38" s="102" t="s">
        <v>63</v>
      </c>
      <c r="C38" s="102"/>
      <c r="D38" s="102"/>
      <c r="E38" s="102"/>
      <c r="F38" s="102"/>
      <c r="G38" s="102"/>
      <c r="H38" s="102"/>
      <c r="I38" s="102"/>
      <c r="J38" s="103"/>
      <c r="K38" s="103"/>
      <c r="L38" s="103"/>
      <c r="M38" s="103"/>
      <c r="N38" s="103"/>
      <c r="O38" s="103"/>
    </row>
    <row r="39" spans="1:15">
      <c r="A39" s="34"/>
      <c r="B39" s="104"/>
      <c r="C39" s="104"/>
      <c r="D39" s="104"/>
      <c r="E39" s="104"/>
      <c r="F39" s="104"/>
      <c r="G39" s="104"/>
      <c r="H39" s="104"/>
      <c r="I39" s="104"/>
      <c r="J39" s="94"/>
      <c r="K39" s="94"/>
      <c r="L39" s="94"/>
      <c r="M39" s="94"/>
      <c r="N39" s="94"/>
      <c r="O39" s="94"/>
    </row>
    <row r="40" spans="1:15">
      <c r="A40" s="34"/>
      <c r="B40" s="104"/>
      <c r="C40" s="104"/>
      <c r="D40" s="104"/>
      <c r="E40" s="104"/>
      <c r="F40" s="104"/>
      <c r="G40" s="104"/>
      <c r="H40" s="104"/>
      <c r="I40" s="104"/>
      <c r="J40" s="94"/>
      <c r="K40" s="94"/>
      <c r="L40" s="94"/>
      <c r="M40" s="94"/>
      <c r="N40" s="94"/>
      <c r="O40" s="94"/>
    </row>
    <row r="41" spans="1:15">
      <c r="A41" s="34"/>
      <c r="B41" s="34"/>
      <c r="C41" s="34"/>
      <c r="D41" s="34"/>
      <c r="E41" s="34"/>
      <c r="F41" s="34"/>
      <c r="G41" s="34"/>
      <c r="H41" s="34"/>
      <c r="I41" s="34"/>
      <c r="J41" s="11"/>
      <c r="K41" s="34"/>
      <c r="L41" s="34"/>
      <c r="M41" s="2"/>
      <c r="N41" s="53"/>
    </row>
    <row r="42" spans="1:15" s="6" customFormat="1">
      <c r="A42" s="35"/>
      <c r="B42" s="54"/>
      <c r="C42" s="35"/>
      <c r="D42" s="54"/>
      <c r="E42" s="26"/>
      <c r="F42" s="35"/>
      <c r="G42" s="55"/>
      <c r="H42" s="55"/>
      <c r="I42" s="35"/>
      <c r="J42" s="56"/>
      <c r="K42" s="35"/>
      <c r="L42" s="35"/>
      <c r="M42" s="26"/>
      <c r="N42" s="53"/>
      <c r="O42" s="90"/>
    </row>
    <row r="43" spans="1:15" s="6" customFormat="1">
      <c r="A43" s="35"/>
      <c r="B43" s="35"/>
      <c r="C43" s="35"/>
      <c r="D43" s="54"/>
      <c r="E43" s="35"/>
      <c r="F43" s="35"/>
      <c r="G43" s="35"/>
      <c r="H43" s="35"/>
      <c r="I43" s="35"/>
      <c r="J43" s="56"/>
      <c r="K43" s="35"/>
      <c r="L43" s="35"/>
      <c r="M43" s="26"/>
      <c r="N43" s="37"/>
      <c r="O43" s="90"/>
    </row>
    <row r="44" spans="1:15">
      <c r="F44" s="40"/>
    </row>
  </sheetData>
  <mergeCells count="10">
    <mergeCell ref="B38:O40"/>
    <mergeCell ref="E2:Q2"/>
    <mergeCell ref="A3:O4"/>
    <mergeCell ref="A37:F37"/>
    <mergeCell ref="A6:I6"/>
    <mergeCell ref="K6:M6"/>
    <mergeCell ref="A27:F27"/>
    <mergeCell ref="A28:I28"/>
    <mergeCell ref="A33:F33"/>
    <mergeCell ref="A34:F34"/>
  </mergeCells>
  <pageMargins left="1.1023622047244095" right="0.31496062992125984" top="0.35433070866141736" bottom="0.35433070866141736" header="0.31496062992125984" footer="0.31496062992125984"/>
  <pageSetup paperSize="9" scale="55" orientation="portrait" r:id="rId1"/>
  <ignoredErrors>
    <ignoredError sqref="J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zoomScale="70" zoomScaleNormal="70" workbookViewId="0">
      <selection activeCell="B35" sqref="B35"/>
    </sheetView>
  </sheetViews>
  <sheetFormatPr defaultRowHeight="15.75"/>
  <cols>
    <col min="1" max="1" width="9.140625" style="60"/>
    <col min="2" max="2" width="81.42578125" style="61" customWidth="1"/>
    <col min="3" max="3" width="36.42578125" style="80" customWidth="1"/>
    <col min="4" max="4" width="40.7109375" style="61" customWidth="1"/>
    <col min="5" max="16384" width="9.140625" style="61"/>
  </cols>
  <sheetData>
    <row r="1" spans="1:5" s="83" customFormat="1" ht="33" customHeight="1">
      <c r="A1" s="81"/>
      <c r="B1" s="82" t="s">
        <v>68</v>
      </c>
      <c r="C1" s="82"/>
      <c r="D1" s="82"/>
    </row>
    <row r="2" spans="1:5" s="83" customFormat="1" ht="33" customHeight="1">
      <c r="A2" s="81"/>
      <c r="B2" s="83" t="s">
        <v>69</v>
      </c>
      <c r="C2" s="84" t="s">
        <v>79</v>
      </c>
    </row>
    <row r="3" spans="1:5" s="60" customFormat="1" ht="63">
      <c r="A3" s="62" t="s">
        <v>2</v>
      </c>
      <c r="B3" s="62" t="s">
        <v>70</v>
      </c>
      <c r="C3" s="62" t="s">
        <v>71</v>
      </c>
      <c r="D3" s="62" t="s">
        <v>72</v>
      </c>
    </row>
    <row r="4" spans="1:5" ht="31.5">
      <c r="A4" s="62">
        <v>1</v>
      </c>
      <c r="B4" s="63" t="s">
        <v>12</v>
      </c>
      <c r="C4" s="64">
        <v>0.32</v>
      </c>
      <c r="D4" s="65">
        <v>0.32</v>
      </c>
      <c r="E4" s="66"/>
    </row>
    <row r="5" spans="1:5">
      <c r="A5" s="62">
        <f t="shared" ref="A5:A28" si="0">A4+1</f>
        <v>2</v>
      </c>
      <c r="B5" s="63" t="s">
        <v>53</v>
      </c>
      <c r="C5" s="64">
        <v>0.08</v>
      </c>
      <c r="D5" s="65">
        <v>0.08</v>
      </c>
      <c r="E5" s="66"/>
    </row>
    <row r="6" spans="1:5">
      <c r="A6" s="62">
        <f t="shared" si="0"/>
        <v>3</v>
      </c>
      <c r="B6" s="63" t="s">
        <v>16</v>
      </c>
      <c r="C6" s="64">
        <v>0.15</v>
      </c>
      <c r="D6" s="65">
        <v>0.15</v>
      </c>
      <c r="E6" s="66"/>
    </row>
    <row r="7" spans="1:5">
      <c r="A7" s="62">
        <f t="shared" si="0"/>
        <v>4</v>
      </c>
      <c r="B7" s="63" t="s">
        <v>17</v>
      </c>
      <c r="C7" s="64">
        <v>7.0000000000000007E-2</v>
      </c>
      <c r="D7" s="65">
        <v>7.0000000000000007E-2</v>
      </c>
      <c r="E7" s="66"/>
    </row>
    <row r="8" spans="1:5">
      <c r="A8" s="62">
        <f t="shared" si="0"/>
        <v>5</v>
      </c>
      <c r="B8" s="63" t="s">
        <v>19</v>
      </c>
      <c r="C8" s="67">
        <v>0.04</v>
      </c>
      <c r="D8" s="68">
        <v>0.04</v>
      </c>
      <c r="E8" s="66"/>
    </row>
    <row r="9" spans="1:5" ht="31.5">
      <c r="A9" s="62">
        <f t="shared" si="0"/>
        <v>6</v>
      </c>
      <c r="B9" s="63" t="s">
        <v>22</v>
      </c>
      <c r="C9" s="67">
        <v>0.19</v>
      </c>
      <c r="D9" s="68">
        <v>0.19</v>
      </c>
      <c r="E9" s="66"/>
    </row>
    <row r="10" spans="1:5">
      <c r="A10" s="62">
        <f t="shared" si="0"/>
        <v>7</v>
      </c>
      <c r="B10" s="63" t="s">
        <v>54</v>
      </c>
      <c r="C10" s="67">
        <v>0.17</v>
      </c>
      <c r="D10" s="68">
        <v>0.17</v>
      </c>
      <c r="E10" s="66"/>
    </row>
    <row r="11" spans="1:5">
      <c r="A11" s="62">
        <f t="shared" si="0"/>
        <v>8</v>
      </c>
      <c r="B11" s="9" t="s">
        <v>26</v>
      </c>
      <c r="C11" s="67">
        <v>0.18</v>
      </c>
      <c r="D11" s="68">
        <v>0.18</v>
      </c>
      <c r="E11" s="69"/>
    </row>
    <row r="12" spans="1:5">
      <c r="A12" s="62">
        <f t="shared" si="0"/>
        <v>9</v>
      </c>
      <c r="B12" s="63" t="s">
        <v>55</v>
      </c>
      <c r="C12" s="67">
        <v>0.5</v>
      </c>
      <c r="D12" s="68">
        <v>0.5</v>
      </c>
      <c r="E12" s="66"/>
    </row>
    <row r="13" spans="1:5">
      <c r="A13" s="62">
        <f t="shared" si="0"/>
        <v>10</v>
      </c>
      <c r="B13" s="63" t="s">
        <v>73</v>
      </c>
      <c r="C13" s="67">
        <v>0.41999999999999993</v>
      </c>
      <c r="D13" s="68">
        <v>0.41999999999999993</v>
      </c>
      <c r="E13" s="66"/>
    </row>
    <row r="14" spans="1:5">
      <c r="A14" s="62">
        <f t="shared" si="0"/>
        <v>11</v>
      </c>
      <c r="B14" s="63" t="s">
        <v>27</v>
      </c>
      <c r="C14" s="67">
        <v>0.05</v>
      </c>
      <c r="D14" s="68">
        <v>0.05</v>
      </c>
      <c r="E14" s="66"/>
    </row>
    <row r="15" spans="1:5">
      <c r="A15" s="62">
        <f t="shared" si="0"/>
        <v>12</v>
      </c>
      <c r="B15" s="63" t="s">
        <v>29</v>
      </c>
      <c r="C15" s="67">
        <v>0.08</v>
      </c>
      <c r="D15" s="68">
        <v>0.08</v>
      </c>
      <c r="E15" s="66"/>
    </row>
    <row r="16" spans="1:5">
      <c r="A16" s="62">
        <f t="shared" si="0"/>
        <v>13</v>
      </c>
      <c r="B16" s="9" t="s">
        <v>30</v>
      </c>
      <c r="C16" s="67">
        <v>0.47</v>
      </c>
      <c r="D16" s="68">
        <v>0.47</v>
      </c>
      <c r="E16" s="69"/>
    </row>
    <row r="17" spans="1:6">
      <c r="A17" s="62">
        <f t="shared" si="0"/>
        <v>14</v>
      </c>
      <c r="B17" s="63" t="s">
        <v>58</v>
      </c>
      <c r="C17" s="67">
        <v>1.42</v>
      </c>
      <c r="D17" s="68">
        <v>1.42</v>
      </c>
      <c r="E17" s="70"/>
    </row>
    <row r="18" spans="1:6">
      <c r="A18" s="62">
        <f t="shared" si="0"/>
        <v>15</v>
      </c>
      <c r="B18" s="63" t="s">
        <v>60</v>
      </c>
      <c r="C18" s="67">
        <v>2.31</v>
      </c>
      <c r="D18" s="68">
        <v>2.31</v>
      </c>
      <c r="E18" s="70"/>
    </row>
    <row r="19" spans="1:6">
      <c r="A19" s="62">
        <f t="shared" si="0"/>
        <v>16</v>
      </c>
      <c r="B19" s="71" t="s">
        <v>74</v>
      </c>
      <c r="C19" s="65">
        <v>0.59</v>
      </c>
      <c r="D19" s="65"/>
      <c r="F19" s="72"/>
    </row>
    <row r="20" spans="1:6" ht="31.5">
      <c r="A20" s="62">
        <f t="shared" si="0"/>
        <v>17</v>
      </c>
      <c r="B20" s="71" t="s">
        <v>82</v>
      </c>
      <c r="C20" s="65">
        <v>0.45</v>
      </c>
      <c r="D20" s="65">
        <v>0.45</v>
      </c>
    </row>
    <row r="21" spans="1:6" ht="30.75" customHeight="1">
      <c r="A21" s="62">
        <f t="shared" si="0"/>
        <v>18</v>
      </c>
      <c r="B21" s="71" t="s">
        <v>83</v>
      </c>
      <c r="C21" s="65">
        <v>0.33</v>
      </c>
      <c r="D21" s="65">
        <v>0.33</v>
      </c>
    </row>
    <row r="22" spans="1:6">
      <c r="A22" s="62">
        <f t="shared" si="0"/>
        <v>19</v>
      </c>
      <c r="B22" s="71" t="s">
        <v>75</v>
      </c>
      <c r="C22" s="65">
        <v>0.25</v>
      </c>
      <c r="D22" s="65">
        <v>0.25</v>
      </c>
    </row>
    <row r="23" spans="1:6">
      <c r="A23" s="62">
        <f t="shared" si="0"/>
        <v>20</v>
      </c>
      <c r="B23" s="71" t="s">
        <v>76</v>
      </c>
      <c r="C23" s="65">
        <v>0.02</v>
      </c>
      <c r="D23" s="65">
        <v>0.02</v>
      </c>
    </row>
    <row r="24" spans="1:6">
      <c r="A24" s="62">
        <f t="shared" si="0"/>
        <v>21</v>
      </c>
      <c r="B24" s="71" t="s">
        <v>33</v>
      </c>
      <c r="C24" s="65">
        <v>2.8672385222731256</v>
      </c>
      <c r="D24" s="65">
        <v>2.8672385222731256</v>
      </c>
    </row>
    <row r="25" spans="1:6">
      <c r="A25" s="62">
        <f t="shared" si="0"/>
        <v>22</v>
      </c>
      <c r="B25" s="71" t="s">
        <v>34</v>
      </c>
      <c r="C25" s="68">
        <v>1.58</v>
      </c>
      <c r="D25" s="68">
        <v>1.58</v>
      </c>
    </row>
    <row r="26" spans="1:6">
      <c r="A26" s="62">
        <f t="shared" si="0"/>
        <v>23</v>
      </c>
      <c r="B26" s="71" t="s">
        <v>35</v>
      </c>
      <c r="C26" s="68">
        <v>0.13</v>
      </c>
      <c r="D26" s="68">
        <v>0.13</v>
      </c>
    </row>
    <row r="27" spans="1:6">
      <c r="A27" s="62">
        <f t="shared" si="0"/>
        <v>24</v>
      </c>
      <c r="B27" s="71" t="s">
        <v>37</v>
      </c>
      <c r="C27" s="68">
        <v>1.23</v>
      </c>
      <c r="D27" s="68">
        <v>1.23</v>
      </c>
    </row>
    <row r="28" spans="1:6">
      <c r="A28" s="62">
        <f t="shared" si="0"/>
        <v>25</v>
      </c>
      <c r="B28" s="71" t="s">
        <v>38</v>
      </c>
      <c r="C28" s="65">
        <v>2.75</v>
      </c>
      <c r="D28" s="65">
        <v>2.75</v>
      </c>
    </row>
    <row r="29" spans="1:6">
      <c r="A29" s="73"/>
      <c r="B29" s="74" t="s">
        <v>77</v>
      </c>
      <c r="C29" s="75">
        <f>SUM(C4:C28)</f>
        <v>16.647238522273128</v>
      </c>
      <c r="D29" s="75">
        <f>SUM(D4:D28)</f>
        <v>16.057238522273124</v>
      </c>
    </row>
    <row r="30" spans="1:6" ht="31.5">
      <c r="A30" s="73"/>
      <c r="B30" s="71" t="s">
        <v>78</v>
      </c>
      <c r="C30" s="105">
        <f>C29-D29</f>
        <v>0.59000000000000341</v>
      </c>
      <c r="D30" s="106"/>
    </row>
    <row r="31" spans="1:6">
      <c r="A31" s="76"/>
      <c r="B31" s="77"/>
      <c r="C31" s="78"/>
      <c r="D31" s="79"/>
    </row>
    <row r="32" spans="1:6">
      <c r="A32" s="76"/>
      <c r="B32" s="77"/>
      <c r="C32" s="78"/>
      <c r="D32" s="77"/>
    </row>
    <row r="33" spans="1:4">
      <c r="A33" s="76"/>
      <c r="B33" s="77" t="s">
        <v>80</v>
      </c>
      <c r="C33" s="78" t="s">
        <v>81</v>
      </c>
      <c r="D33" s="77"/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2023-10-23T11:21:34Z</dcterms:modified>
</cp:coreProperties>
</file>